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anu365-my.sharepoint.com/personal/u7881915_anu_edu_au/Documents/Desktop/"/>
    </mc:Choice>
  </mc:AlternateContent>
  <xr:revisionPtr revIDLastSave="2" documentId="8_{C4C12262-27C0-4C1E-89AA-F67913B1CFE3}" xr6:coauthVersionLast="47" xr6:coauthVersionMax="47" xr10:uidLastSave="{8425322D-82CE-4C32-8B17-40DC6CB87801}"/>
  <bookViews>
    <workbookView xWindow="-15795" yWindow="16425" windowWidth="29040" windowHeight="17520" xr2:uid="{00000000-000D-0000-FFFF-FFFF00000000}"/>
  </bookViews>
  <sheets>
    <sheet name="Quick Refere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5" i="1" l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3" i="1"/>
</calcChain>
</file>

<file path=xl/sharedStrings.xml><?xml version="1.0" encoding="utf-8"?>
<sst xmlns="http://schemas.openxmlformats.org/spreadsheetml/2006/main" count="167" uniqueCount="122">
  <si>
    <t>NOT VH Spaces / Rooms – Quick Reference</t>
  </si>
  <si>
    <t>Internal venue directory  •  Search by venue  •  Gold = ANU Venue Hire-managed exception</t>
  </si>
  <si>
    <t>🔍  SEARCH</t>
  </si>
  <si>
    <t>DIRECTORY</t>
  </si>
  <si>
    <t>Gold cells = spaces managed by ANU Venue Hire within an otherwise non-VH area.</t>
  </si>
  <si>
    <t>Venue / Building</t>
  </si>
  <si>
    <t>Managed by</t>
  </si>
  <si>
    <t>VH-managed space</t>
  </si>
  <si>
    <t>Contact</t>
  </si>
  <si>
    <t>Official website</t>
  </si>
  <si>
    <t>Select a venue, or enter part of its name / building number, then click GO. Partial searches jump to the first match.</t>
  </si>
  <si>
    <t>Burgmann College (#52)</t>
  </si>
  <si>
    <t>Affiliate College</t>
  </si>
  <si>
    <t>reception@burgmann.anu.edu.au</t>
  </si>
  <si>
    <t>John XXIII College (#51)</t>
  </si>
  <si>
    <t>enquiries@johnxxiii.anu.edu.au</t>
  </si>
  <si>
    <t>Birch Building – Innovation Space (#35), Level 2</t>
  </si>
  <si>
    <t>ANU College of Systems and Society</t>
  </si>
  <si>
    <t>innovationspace.css@anu.edu.au</t>
  </si>
  <si>
    <t>Birch Building (#35)</t>
  </si>
  <si>
    <t>coordinator.css@anu.edu.au</t>
  </si>
  <si>
    <t>Brian Anderson Building (#115)</t>
  </si>
  <si>
    <t>Engineering Building (#32)</t>
  </si>
  <si>
    <t>Engineering Theatre</t>
  </si>
  <si>
    <t>Hanna Neumann Building (#145)</t>
  </si>
  <si>
    <t>Ian Ross Building (#31)</t>
  </si>
  <si>
    <t>Skaidrite Darius Building (#108)</t>
  </si>
  <si>
    <t>The ANU Commons</t>
  </si>
  <si>
    <t>ANU Commons</t>
  </si>
  <si>
    <t>commons@anu.edu.au</t>
  </si>
  <si>
    <t>ANU ovals</t>
  </si>
  <si>
    <t>ANU Sport</t>
  </si>
  <si>
    <t>sport@anu-sport.com.au
02 6125 2273</t>
  </si>
  <si>
    <t>ANU Sports Hall venues (#19)</t>
  </si>
  <si>
    <t>ANUSA equipment hire</t>
  </si>
  <si>
    <t>ANUSA</t>
  </si>
  <si>
    <t>sa.admin@anu.edu.au
02 6125 2444</t>
  </si>
  <si>
    <t>Australian Centre on China in the World (#188)</t>
  </si>
  <si>
    <t>CAP Facilities</t>
  </si>
  <si>
    <t>cap.facilities@anu.edu.au
02 6125 0107</t>
  </si>
  <si>
    <t>Coombs Extension (#8)</t>
  </si>
  <si>
    <t>HC Coombs Building (#9)</t>
  </si>
  <si>
    <t>Coombs Theatre</t>
  </si>
  <si>
    <t>Hedley Bull (#130)</t>
  </si>
  <si>
    <t>College of Business &amp; Economics (#26C)</t>
  </si>
  <si>
    <t>CBE</t>
  </si>
  <si>
    <t>Meeting/seminar rooms: Outlook booking
Teaching spaces (non-teaching use): CrossCampusZone4.CE@anu.edu.au</t>
  </si>
  <si>
    <t>HW Arndt Building (#25A)</t>
  </si>
  <si>
    <t>PAP Moran Building (#21)</t>
  </si>
  <si>
    <t>Moran G007, G008, G009 &amp; G010</t>
  </si>
  <si>
    <t>Centre for Arab and Islamic Studies venues (#127)</t>
  </si>
  <si>
    <t>Centre for Arab and Islamic Studies</t>
  </si>
  <si>
    <t>cais@anu.edu.au
02 6125 8029</t>
  </si>
  <si>
    <t>College of Law venues (incl. Moot Court spaces &amp; Law Lawn) (#5 / 6 / 6A / 7)</t>
  </si>
  <si>
    <t>College of Law</t>
  </si>
  <si>
    <t>• Fellows Road LT 1 &amp; 2
• Law Lecture Theatre
• Law Link Lecture Theatre
• Law 6.1.19 &amp; 6.1.20
• Law Ground Floor Seminar Room</t>
  </si>
  <si>
    <t>Building &amp; facilities: CrossCampusZone3.CE@anu.edu.au</t>
  </si>
  <si>
    <t>Crawford Extension (#132A)</t>
  </si>
  <si>
    <t>Crawford Executive</t>
  </si>
  <si>
    <t>crawford@anu.edu.au</t>
  </si>
  <si>
    <t>JG Crawford (#132)</t>
  </si>
  <si>
    <t>Old Canberra House (#73)</t>
  </si>
  <si>
    <t>Stanner (#37)</t>
  </si>
  <si>
    <t>Larry Sitsky Recital Room (#100)</t>
  </si>
  <si>
    <t>Facilities &amp; Services – Centralised Venues</t>
  </si>
  <si>
    <t>music.venues@anu.edu.au
02 6125 5767</t>
  </si>
  <si>
    <t>Llewellyn Hall (#100)</t>
  </si>
  <si>
    <t>Fenner Hall (#152)</t>
  </si>
  <si>
    <t>Fenner Hall</t>
  </si>
  <si>
    <t>reception.fennerhall@anu.edu.au
02 6125 9000</t>
  </si>
  <si>
    <t>All Outside Spaces (incl. Forestry Firepit &amp; fixed Barbeques)</t>
  </si>
  <si>
    <t>Functions on Campus</t>
  </si>
  <si>
    <t>functionsoncampus@anu.edu.au
02 6125 4000 – Option 7</t>
  </si>
  <si>
    <t>Graduate House (#118)</t>
  </si>
  <si>
    <t>Graduate House</t>
  </si>
  <si>
    <t>graduate.house@anu.edu.au
02 6125 1999</t>
  </si>
  <si>
    <t>Finkel Lecture Theatre – John Curtin School of Medical Research (#131)</t>
  </si>
  <si>
    <t>JCSMR School Administration</t>
  </si>
  <si>
    <t>admin.jcsmr@anu.edu.au</t>
  </si>
  <si>
    <t>Kambri Precinct – all venues and rooms</t>
  </si>
  <si>
    <t>Kambri Venues</t>
  </si>
  <si>
    <t>Kambri.venues@anu.edu.au</t>
  </si>
  <si>
    <t>Kioloa Coastal Campus conference rooms &amp; accommodation (Bangalay, Koorbrua &amp; Nundera Rooms)</t>
  </si>
  <si>
    <t>Kioloa Coastal Campus</t>
  </si>
  <si>
    <t>Bookings: reservations.kioloa@anu.edu.au
Campus queries: admin.kioloa@anu.edu.au</t>
  </si>
  <si>
    <t>Mt Stromlo Observatory enquiries</t>
  </si>
  <si>
    <t>Mt Stromlo Observatory</t>
  </si>
  <si>
    <t>rsaa.enquiries@anu.edu.au
02 6125 0266</t>
  </si>
  <si>
    <t>Chancellery Building – Mills Room (#10)</t>
  </si>
  <si>
    <t>Office of the Vice-Chancellor</t>
  </si>
  <si>
    <t>ea.vc@anu.edu.au; ea.provost@anu.edu.au; ea.coo@anu.edu.au
Priority: Governance Office, ANU Council, Chancellor and Vice-Chancellor. Not for external-to-Chancellery staff, training, or non-ANU external events.</t>
  </si>
  <si>
    <t>Chancellery Building – Refshauge Room (#10)</t>
  </si>
  <si>
    <t>Chancellery Building – Ross Hohnen Room (#10)</t>
  </si>
  <si>
    <t>Linnaeus Building (restricted access to RSB members only) (#134)</t>
  </si>
  <si>
    <t>Research School of Biology</t>
  </si>
  <si>
    <t>admin.rsb@anu.edu.au</t>
  </si>
  <si>
    <t>R.N Robertson Building (#46)</t>
  </si>
  <si>
    <t>RN Robertson Theatre</t>
  </si>
  <si>
    <t>Science Teaching Building (#136)</t>
  </si>
  <si>
    <t>Research School of Chemistry</t>
  </si>
  <si>
    <t>STB Seminar Room 1 &amp; STB Seminar Room 2</t>
  </si>
  <si>
    <t>admin.cass@anu.edu.au</t>
  </si>
  <si>
    <t>Research School of Physics – all venues</t>
  </si>
  <si>
    <t>Research School of Physics (RSPE)</t>
  </si>
  <si>
    <t>Physics Theatre (DNF Dunbar Theatre)</t>
  </si>
  <si>
    <t>reception.physics@anu.edu.au
02 6125 0000</t>
  </si>
  <si>
    <t>Sir Roland Wilson Building (ANU internal bookings only) (#120)</t>
  </si>
  <si>
    <t>RSHA Administration</t>
  </si>
  <si>
    <t>admin.HAL@anu.edu.au
02 6125 6674</t>
  </si>
  <si>
    <t>RSSS Building – all venues (#146)</t>
  </si>
  <si>
    <t>RSSS</t>
  </si>
  <si>
    <t>School of Art &amp; Design – all venues (#105)</t>
  </si>
  <si>
    <t>School of Art &amp; Design</t>
  </si>
  <si>
    <t>admin.cass@anu.edu.au
02 6125 5700</t>
  </si>
  <si>
    <t>Peter Karmel Building – other rooms (#121)</t>
  </si>
  <si>
    <t>School of Music / CASS</t>
  </si>
  <si>
    <t>• 2.8 Lab 1
• 2.9 Lab 2</t>
  </si>
  <si>
    <t>School of Music Main Building – other rooms (#100)</t>
  </si>
  <si>
    <t>The Band Room (Big Band Room) (#121)</t>
  </si>
  <si>
    <t>University House – all venues (#1)</t>
  </si>
  <si>
    <t>University House</t>
  </si>
  <si>
    <t>events.unihouse@anu.edu.au
02 6125 5270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</si>
</sst>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name val="Carlito"/>
    </font>
    <font>
      <b/>
      <sz val="18"/>
      <color rgb="FFFFFFFF"/>
      <name val="Carlito"/>
    </font>
    <font>
      <sz val="10"/>
      <color rgb="FF555555"/>
      <name val="Carlito"/>
    </font>
    <font>
      <b/>
      <sz val="17"/>
      <color rgb="FF2D2D2D"/>
      <name val="Carlito"/>
    </font>
    <font>
      <b/>
      <sz val="18"/>
      <color rgb="FF222222"/>
      <name val="Carlito"/>
    </font>
    <font>
      <i/>
      <sz val="11"/>
      <color rgb="FF6D6D6D"/>
      <name val="Carlito"/>
    </font>
    <font>
      <b/>
      <sz val="10"/>
      <color rgb="FF6A6A6A"/>
      <name val="Carlito"/>
    </font>
    <font>
      <sz val="10"/>
      <color rgb="FF755A12"/>
      <name val="Carlito"/>
    </font>
    <font>
      <b/>
      <sz val="14"/>
      <color rgb="FFFFFFFF"/>
      <name val="Carlito"/>
    </font>
    <font>
      <b/>
      <sz val="13"/>
      <color rgb="FFFFFFFF"/>
      <name val="Carlito"/>
    </font>
    <font>
      <sz val="13"/>
      <color rgb="FF2B2B2B"/>
      <name val="Carlito"/>
    </font>
    <font>
      <b/>
      <sz val="13"/>
      <color rgb="FF484848"/>
      <name val="Carlito"/>
    </font>
    <font>
      <sz val="14"/>
      <color rgb="FF263B50"/>
      <name val="Carlito"/>
    </font>
    <font>
      <b/>
      <sz val="13"/>
      <color rgb="FF2F5D8C"/>
      <name val="Carlito"/>
    </font>
    <font>
      <b/>
      <sz val="13"/>
      <color rgb="FF644E0A"/>
      <name val="Carlito"/>
    </font>
  </fonts>
  <fills count="14">
    <fill>
      <patternFill patternType="none"/>
    </fill>
    <fill>
      <patternFill patternType="gray125"/>
    </fill>
    <fill>
      <patternFill patternType="solid">
        <fgColor rgb="FF242424"/>
      </patternFill>
    </fill>
    <fill>
      <patternFill patternType="solid">
        <fgColor rgb="FFEFECE4"/>
      </patternFill>
    </fill>
    <fill>
      <patternFill patternType="solid">
        <fgColor rgb="FFE4E8EE"/>
      </patternFill>
    </fill>
    <fill>
      <patternFill patternType="solid">
        <fgColor rgb="FFFFF7D6"/>
      </patternFill>
    </fill>
    <fill>
      <patternFill patternType="solid">
        <fgColor rgb="FFFAFAFA"/>
      </patternFill>
    </fill>
    <fill>
      <patternFill patternType="solid">
        <fgColor rgb="FFFFFFFF"/>
      </patternFill>
    </fill>
    <fill>
      <patternFill patternType="solid">
        <fgColor rgb="FFFFF8E6"/>
      </patternFill>
    </fill>
    <fill>
      <patternFill patternType="solid">
        <fgColor rgb="FF3E5F8A"/>
      </patternFill>
    </fill>
    <fill>
      <patternFill patternType="solid">
        <fgColor rgb="FF363636"/>
      </patternFill>
    </fill>
    <fill>
      <patternFill patternType="solid">
        <fgColor rgb="FFF7F7F5"/>
      </patternFill>
    </fill>
    <fill>
      <patternFill patternType="solid">
        <fgColor rgb="FFFFFFFF"/>
      </patternFill>
    </fill>
    <fill>
      <patternFill patternType="solid">
        <fgColor rgb="FFFFF2CC"/>
      </patternFill>
    </fill>
  </fills>
  <borders count="8">
    <border>
      <left/>
      <right/>
      <top/>
      <bottom/>
      <diagonal/>
    </border>
    <border>
      <left style="medium">
        <color rgb="FFAEB6C2"/>
      </left>
      <right style="medium">
        <color rgb="FFAEB6C2"/>
      </right>
      <top style="medium">
        <color rgb="FFAEB6C2"/>
      </top>
      <bottom style="medium">
        <color rgb="FFAEB6C2"/>
      </bottom>
      <diagonal/>
    </border>
    <border>
      <left style="medium">
        <color rgb="FFC8A951"/>
      </left>
      <right/>
      <top style="medium">
        <color rgb="FFC8A951"/>
      </top>
      <bottom style="medium">
        <color rgb="FFC8A951"/>
      </bottom>
      <diagonal/>
    </border>
    <border>
      <left/>
      <right/>
      <top style="medium">
        <color rgb="FFC8A951"/>
      </top>
      <bottom style="medium">
        <color rgb="FFC8A951"/>
      </bottom>
      <diagonal/>
    </border>
    <border>
      <left/>
      <right style="medium">
        <color rgb="FFC8A951"/>
      </right>
      <top style="medium">
        <color rgb="FFC8A951"/>
      </top>
      <bottom style="medium">
        <color rgb="FFC8A951"/>
      </bottom>
      <diagonal/>
    </border>
    <border>
      <left style="medium">
        <color rgb="FF2F4D73"/>
      </left>
      <right style="medium">
        <color rgb="FF2F4D73"/>
      </right>
      <top style="medium">
        <color rgb="FF2F4D73"/>
      </top>
      <bottom style="medium">
        <color rgb="FF2F4D73"/>
      </bottom>
      <diagonal/>
    </border>
    <border>
      <left/>
      <right/>
      <top/>
      <bottom style="medium">
        <color rgb="FFB99745"/>
      </bottom>
      <diagonal/>
    </border>
    <border>
      <left/>
      <right/>
      <top style="medium">
        <color rgb="FFC7A95A"/>
      </top>
      <bottom style="thin">
        <color rgb="FFE4E4E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4" borderId="1" xfId="0" applyFont="1" applyFill="1" applyBorder="1" applyAlignment="1">
      <alignment horizontal="center" vertical="center"/>
    </xf>
    <xf numFmtId="0" fontId="8" fillId="9" borderId="5" xfId="0" applyFont="1" applyFill="1" applyBorder="1" applyAlignment="1">
      <alignment horizontal="center" vertical="center"/>
    </xf>
    <xf numFmtId="0" fontId="9" fillId="10" borderId="6" xfId="0" applyFont="1" applyFill="1" applyBorder="1" applyAlignment="1">
      <alignment horizontal="center" vertical="center"/>
    </xf>
    <xf numFmtId="0" fontId="10" fillId="7" borderId="0" xfId="0" applyFont="1" applyFill="1" applyAlignment="1">
      <alignment vertical="center" wrapText="1"/>
    </xf>
    <xf numFmtId="0" fontId="11" fillId="7" borderId="0" xfId="0" applyFont="1" applyFill="1" applyAlignment="1">
      <alignment horizontal="center" vertical="center" wrapText="1"/>
    </xf>
    <xf numFmtId="0" fontId="13" fillId="7" borderId="0" xfId="0" applyFont="1" applyFill="1" applyAlignment="1">
      <alignment horizontal="center" vertical="center" wrapText="1"/>
    </xf>
    <xf numFmtId="0" fontId="10" fillId="11" borderId="7" xfId="0" applyFont="1" applyFill="1" applyBorder="1" applyAlignment="1">
      <alignment vertical="center" wrapText="1"/>
    </xf>
    <xf numFmtId="0" fontId="11" fillId="11" borderId="7" xfId="0" applyFont="1" applyFill="1" applyBorder="1" applyAlignment="1">
      <alignment horizontal="center" vertical="center" wrapText="1"/>
    </xf>
    <xf numFmtId="0" fontId="13" fillId="11" borderId="7" xfId="0" applyFont="1" applyFill="1" applyBorder="1" applyAlignment="1">
      <alignment horizontal="center" vertical="center" wrapText="1"/>
    </xf>
    <xf numFmtId="0" fontId="10" fillId="11" borderId="0" xfId="0" applyFont="1" applyFill="1" applyAlignment="1">
      <alignment vertical="center" wrapText="1"/>
    </xf>
    <xf numFmtId="0" fontId="11" fillId="11" borderId="0" xfId="0" applyFont="1" applyFill="1" applyAlignment="1">
      <alignment horizontal="center" vertical="center" wrapText="1"/>
    </xf>
    <xf numFmtId="0" fontId="13" fillId="11" borderId="0" xfId="0" applyFont="1" applyFill="1" applyAlignment="1">
      <alignment horizontal="center" vertical="center" wrapText="1"/>
    </xf>
    <xf numFmtId="0" fontId="10" fillId="7" borderId="7" xfId="0" applyFont="1" applyFill="1" applyBorder="1" applyAlignment="1">
      <alignment vertical="center" wrapText="1"/>
    </xf>
    <xf numFmtId="0" fontId="11" fillId="7" borderId="7" xfId="0" applyFont="1" applyFill="1" applyBorder="1" applyAlignment="1">
      <alignment horizontal="center" vertical="center" wrapText="1"/>
    </xf>
    <xf numFmtId="0" fontId="13" fillId="7" borderId="7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0" fillId="12" borderId="0" xfId="0" applyFont="1" applyFill="1" applyAlignment="1">
      <alignment horizontal="center" vertical="center" wrapText="1"/>
    </xf>
    <xf numFmtId="0" fontId="10" fillId="12" borderId="7" xfId="0" applyFont="1" applyFill="1" applyBorder="1" applyAlignment="1">
      <alignment horizontal="center" vertical="center" wrapText="1"/>
    </xf>
    <xf numFmtId="0" fontId="14" fillId="12" borderId="0" xfId="0" applyFont="1" applyFill="1" applyAlignment="1">
      <alignment horizontal="center" vertical="center" wrapText="1"/>
    </xf>
    <xf numFmtId="0" fontId="14" fillId="12" borderId="7" xfId="0" applyFont="1" applyFill="1" applyBorder="1" applyAlignment="1">
      <alignment horizontal="left" vertical="center" wrapText="1"/>
    </xf>
    <xf numFmtId="0" fontId="14" fillId="12" borderId="7" xfId="0" applyFont="1" applyFill="1" applyBorder="1" applyAlignment="1">
      <alignment horizontal="center" vertical="center" wrapText="1"/>
    </xf>
    <xf numFmtId="0" fontId="0" fillId="12" borderId="0" xfId="0" applyFill="1" applyAlignment="1">
      <alignment vertical="center" wrapText="1"/>
    </xf>
    <xf numFmtId="0" fontId="10" fillId="13" borderId="0" xfId="0" applyFont="1" applyFill="1" applyAlignment="1">
      <alignment horizontal="center" vertical="center" wrapText="1"/>
    </xf>
    <xf numFmtId="0" fontId="10" fillId="13" borderId="7" xfId="0" applyFont="1" applyFill="1" applyBorder="1" applyAlignment="1">
      <alignment horizontal="center" vertical="center" wrapText="1"/>
    </xf>
    <xf numFmtId="0" fontId="14" fillId="13" borderId="0" xfId="0" applyFont="1" applyFill="1" applyAlignment="1">
      <alignment horizontal="center" vertical="center" wrapText="1"/>
    </xf>
    <xf numFmtId="0" fontId="14" fillId="13" borderId="7" xfId="0" applyFont="1" applyFill="1" applyBorder="1" applyAlignment="1">
      <alignment horizontal="center" vertical="center" wrapText="1"/>
    </xf>
    <xf numFmtId="0" fontId="12" fillId="7" borderId="0" xfId="0" applyFont="1" applyFill="1" applyAlignment="1" applyProtection="1">
      <alignment vertical="center" wrapText="1"/>
      <protection locked="0"/>
    </xf>
    <xf numFmtId="0" fontId="12" fillId="11" borderId="7" xfId="0" applyFont="1" applyFill="1" applyBorder="1" applyAlignment="1" applyProtection="1">
      <alignment vertical="center" wrapText="1"/>
      <protection locked="0"/>
    </xf>
    <xf numFmtId="0" fontId="12" fillId="11" borderId="0" xfId="0" applyFont="1" applyFill="1" applyAlignment="1" applyProtection="1">
      <alignment vertical="center" wrapText="1"/>
      <protection locked="0"/>
    </xf>
    <xf numFmtId="0" fontId="12" fillId="7" borderId="7" xfId="0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1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4" fillId="5" borderId="2" xfId="0" applyFont="1" applyFill="1" applyBorder="1" applyAlignment="1" applyProtection="1">
      <alignment horizontal="left" vertical="center"/>
      <protection locked="0"/>
    </xf>
    <xf numFmtId="0" fontId="4" fillId="5" borderId="3" xfId="0" applyFont="1" applyFill="1" applyBorder="1" applyAlignment="1" applyProtection="1">
      <alignment horizontal="left" vertical="center"/>
      <protection locked="0"/>
    </xf>
    <xf numFmtId="0" fontId="4" fillId="5" borderId="4" xfId="0" applyFont="1" applyFill="1" applyBorder="1" applyAlignment="1" applyProtection="1">
      <alignment horizontal="left" vertical="center"/>
      <protection locked="0"/>
    </xf>
    <xf numFmtId="0" fontId="5" fillId="6" borderId="0" xfId="0" applyFont="1" applyFill="1" applyAlignment="1">
      <alignment horizontal="left" vertical="center" wrapText="1"/>
    </xf>
    <xf numFmtId="0" fontId="6" fillId="7" borderId="0" xfId="0" applyFont="1" applyFill="1" applyAlignment="1">
      <alignment horizontal="left" vertical="center"/>
    </xf>
    <xf numFmtId="0" fontId="7" fillId="8" borderId="0" xfId="0" applyFont="1" applyFill="1" applyAlignment="1">
      <alignment horizontal="left" vertical="center"/>
    </xf>
  </cellXfs>
  <cellStyles count="1">
    <cellStyle name="Normal" xfId="0" builtinId="0"/>
  </cellStyles>
  <dxfs count="1">
    <dxf>
      <font>
        <b/>
        <color rgb="FF17365D"/>
      </font>
      <fill>
        <patternFill>
          <bgColor rgb="FFCFE2F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NotVHDirectory" displayName="NotVHDirectory" ref="A6:E55" totalsRowShown="0">
  <autoFilter ref="A6:E55" xr:uid="{00000000-0009-0000-0100-000003000000}"/>
  <tableColumns count="5">
    <tableColumn id="1" xr3:uid="{00000000-0010-0000-0000-000001000000}" name="Venue / Building"/>
    <tableColumn id="2" xr3:uid="{00000000-0010-0000-0000-000002000000}" name="Managed by"/>
    <tableColumn id="3" xr3:uid="{00000000-0010-0000-0000-000003000000}" name="VH-managed space"/>
    <tableColumn id="4" xr3:uid="{00000000-0010-0000-0000-000004000000}" name="Contact"/>
    <tableColumn id="5" xr3:uid="{00000000-0010-0000-0000-000005000000}" name="Official websi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"/>
  <sheetViews>
    <sheetView tabSelected="1" workbookViewId="0">
      <selection activeCell="H5" sqref="H5"/>
    </sheetView>
  </sheetViews>
  <sheetFormatPr defaultRowHeight="14.25"/>
  <cols>
    <col min="1" max="1" width="47" customWidth="1"/>
    <col min="2" max="2" width="32" customWidth="1"/>
    <col min="3" max="3" width="38" customWidth="1"/>
    <col min="4" max="4" width="47" customWidth="1"/>
    <col min="5" max="5" width="22" customWidth="1"/>
  </cols>
  <sheetData>
    <row r="1" spans="1:5" ht="36" customHeight="1">
      <c r="A1" s="32" t="s">
        <v>0</v>
      </c>
      <c r="B1" s="32"/>
      <c r="C1" s="32"/>
      <c r="D1" s="32"/>
      <c r="E1" s="32"/>
    </row>
    <row r="2" spans="1:5" ht="24" customHeight="1">
      <c r="A2" s="33" t="s">
        <v>1</v>
      </c>
      <c r="B2" s="33"/>
      <c r="C2" s="33"/>
      <c r="D2" s="33"/>
      <c r="E2" s="33"/>
    </row>
    <row r="3" spans="1:5" ht="48" customHeight="1">
      <c r="A3" s="1" t="s">
        <v>2</v>
      </c>
      <c r="B3" s="34" t="s">
        <v>11</v>
      </c>
      <c r="C3" s="35"/>
      <c r="D3" s="36"/>
      <c r="E3" s="2" t="str">
        <f>IF(TRIM($B$3)="","GO →",IFERROR(HYPERLINK("#'Quick Reference'!A"&amp;(IFERROR(MATCH(TRIM($B$3),$A$7:$A$55,0),MATCH("*"&amp;TRIM($B$3)&amp;"*",$A$7:$A$55,0))+6),"GO →"),"NOT FOUND"))</f>
        <v>GO →</v>
      </c>
    </row>
    <row r="4" spans="1:5" ht="29.1" customHeight="1">
      <c r="A4" s="37" t="s">
        <v>10</v>
      </c>
      <c r="B4" s="37"/>
      <c r="C4" s="37"/>
      <c r="D4" s="37"/>
      <c r="E4" s="37"/>
    </row>
    <row r="5" spans="1:5" ht="21.95" customHeight="1">
      <c r="A5" s="38" t="s">
        <v>3</v>
      </c>
      <c r="B5" s="38"/>
      <c r="C5" s="39" t="s">
        <v>4</v>
      </c>
      <c r="D5" s="39"/>
      <c r="E5" s="39"/>
    </row>
    <row r="6" spans="1:5" ht="32.1" customHeight="1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</row>
    <row r="7" spans="1:5" ht="63.95" customHeight="1">
      <c r="A7" s="4" t="s">
        <v>11</v>
      </c>
      <c r="B7" s="5" t="s">
        <v>12</v>
      </c>
      <c r="C7" s="17"/>
      <c r="D7" s="27" t="s">
        <v>13</v>
      </c>
      <c r="E7" s="6" t="str">
        <f>IFERROR(HYPERLINK("https://burgmann.anu.edu.au/about/contact","Open website →"),"Open website →")</f>
        <v>Open website →</v>
      </c>
    </row>
    <row r="8" spans="1:5" ht="63.95" customHeight="1">
      <c r="A8" s="4" t="s">
        <v>14</v>
      </c>
      <c r="B8" s="5" t="s">
        <v>12</v>
      </c>
      <c r="C8" s="17"/>
      <c r="D8" s="27" t="s">
        <v>15</v>
      </c>
      <c r="E8" s="6" t="str">
        <f>IFERROR(HYPERLINK("https://www.johnxxiii.anu.edu.au/contact","Open website →"),"Open website →")</f>
        <v>Open website →</v>
      </c>
    </row>
    <row r="9" spans="1:5" ht="63.95" customHeight="1">
      <c r="A9" s="7" t="s">
        <v>16</v>
      </c>
      <c r="B9" s="8" t="s">
        <v>17</v>
      </c>
      <c r="C9" s="18"/>
      <c r="D9" s="28" t="s">
        <v>18</v>
      </c>
      <c r="E9" s="9" t="str">
        <f t="shared" ref="E9:E15" si="0">IFERROR(HYPERLINK("https://systems.anu.edu.au/contact","Open website →"),"Open website →")</f>
        <v>Open website →</v>
      </c>
    </row>
    <row r="10" spans="1:5" ht="63.95" customHeight="1">
      <c r="A10" s="10" t="s">
        <v>19</v>
      </c>
      <c r="B10" s="11" t="s">
        <v>17</v>
      </c>
      <c r="C10" s="19"/>
      <c r="D10" s="29" t="s">
        <v>20</v>
      </c>
      <c r="E10" s="12" t="str">
        <f t="shared" si="0"/>
        <v>Open website →</v>
      </c>
    </row>
    <row r="11" spans="1:5" ht="63.95" customHeight="1">
      <c r="A11" s="10" t="s">
        <v>21</v>
      </c>
      <c r="B11" s="11" t="s">
        <v>17</v>
      </c>
      <c r="C11" s="17"/>
      <c r="D11" s="29" t="s">
        <v>20</v>
      </c>
      <c r="E11" s="12" t="str">
        <f t="shared" si="0"/>
        <v>Open website →</v>
      </c>
    </row>
    <row r="12" spans="1:5" ht="63.95" customHeight="1">
      <c r="A12" s="10" t="s">
        <v>22</v>
      </c>
      <c r="B12" s="11" t="s">
        <v>17</v>
      </c>
      <c r="C12" s="23" t="s">
        <v>23</v>
      </c>
      <c r="D12" s="29" t="s">
        <v>20</v>
      </c>
      <c r="E12" s="12" t="str">
        <f t="shared" si="0"/>
        <v>Open website →</v>
      </c>
    </row>
    <row r="13" spans="1:5" ht="63.95" customHeight="1">
      <c r="A13" s="10" t="s">
        <v>24</v>
      </c>
      <c r="B13" s="11" t="s">
        <v>17</v>
      </c>
      <c r="C13" s="17"/>
      <c r="D13" s="29" t="s">
        <v>20</v>
      </c>
      <c r="E13" s="12" t="str">
        <f t="shared" si="0"/>
        <v>Open website →</v>
      </c>
    </row>
    <row r="14" spans="1:5" ht="63.95" customHeight="1">
      <c r="A14" s="13" t="s">
        <v>25</v>
      </c>
      <c r="B14" s="14" t="s">
        <v>17</v>
      </c>
      <c r="C14" s="18"/>
      <c r="D14" s="30" t="s">
        <v>20</v>
      </c>
      <c r="E14" s="15" t="str">
        <f t="shared" si="0"/>
        <v>Open website →</v>
      </c>
    </row>
    <row r="15" spans="1:5" ht="63.95" customHeight="1">
      <c r="A15" s="7" t="s">
        <v>26</v>
      </c>
      <c r="B15" s="8" t="s">
        <v>17</v>
      </c>
      <c r="C15" s="18"/>
      <c r="D15" s="28" t="s">
        <v>20</v>
      </c>
      <c r="E15" s="9" t="str">
        <f t="shared" si="0"/>
        <v>Open website →</v>
      </c>
    </row>
    <row r="16" spans="1:5" ht="63.95" customHeight="1">
      <c r="A16" s="10" t="s">
        <v>27</v>
      </c>
      <c r="B16" s="11" t="s">
        <v>28</v>
      </c>
      <c r="C16" s="17"/>
      <c r="D16" s="29" t="s">
        <v>29</v>
      </c>
      <c r="E16" s="12" t="str">
        <f>IFERROR(HYPERLINK("https://services.anu.edu.au/campus-environment/venues-functions/anu-commons","Open website →"),"Open website →")</f>
        <v>Open website →</v>
      </c>
    </row>
    <row r="17" spans="1:5" ht="63.95" customHeight="1">
      <c r="A17" s="13" t="s">
        <v>30</v>
      </c>
      <c r="B17" s="14" t="s">
        <v>31</v>
      </c>
      <c r="C17" s="18"/>
      <c r="D17" s="30" t="s">
        <v>32</v>
      </c>
      <c r="E17" s="15" t="str">
        <f>IFERROR(HYPERLINK("https://anu-sport.com.au/facilities/ovals-and-fields","Open website →"),"Open website →")</f>
        <v>Open website →</v>
      </c>
    </row>
    <row r="18" spans="1:5" ht="63.95" customHeight="1">
      <c r="A18" s="7" t="s">
        <v>33</v>
      </c>
      <c r="B18" s="8" t="s">
        <v>31</v>
      </c>
      <c r="C18" s="18"/>
      <c r="D18" s="28" t="s">
        <v>32</v>
      </c>
      <c r="E18" s="9" t="str">
        <f>IFERROR(HYPERLINK("https://anu-sport.com.au/facilities/indoor-halls-courts","Open website →"),"Open website →")</f>
        <v>Open website →</v>
      </c>
    </row>
    <row r="19" spans="1:5" ht="63.95" customHeight="1">
      <c r="A19" s="13" t="s">
        <v>34</v>
      </c>
      <c r="B19" s="14" t="s">
        <v>35</v>
      </c>
      <c r="C19" s="20"/>
      <c r="D19" s="30" t="s">
        <v>36</v>
      </c>
      <c r="E19" s="15" t="str">
        <f>IFERROR(HYPERLINK("https://anusa.com.au/services/av-and-equipment-hire/","Open website →"),"Open website →")</f>
        <v>Open website →</v>
      </c>
    </row>
    <row r="20" spans="1:5" ht="63.95" customHeight="1">
      <c r="A20" s="7" t="s">
        <v>37</v>
      </c>
      <c r="B20" s="8" t="s">
        <v>38</v>
      </c>
      <c r="C20" s="18"/>
      <c r="D20" s="28" t="s">
        <v>39</v>
      </c>
      <c r="E20" s="9" t="str">
        <f>IFERROR(HYPERLINK("https://asiapacific.anu.edu.au/about-us/contact-us","Open website →"),"Open website →")</f>
        <v>Open website →</v>
      </c>
    </row>
    <row r="21" spans="1:5" ht="63.95" customHeight="1">
      <c r="A21" s="13" t="s">
        <v>40</v>
      </c>
      <c r="B21" s="14" t="s">
        <v>38</v>
      </c>
      <c r="C21" s="18"/>
      <c r="D21" s="30" t="s">
        <v>39</v>
      </c>
      <c r="E21" s="15" t="str">
        <f>IFERROR(HYPERLINK("https://asiapacific.anu.edu.au/about-us/contact-us","Open website →"),"Open website →")</f>
        <v>Open website →</v>
      </c>
    </row>
    <row r="22" spans="1:5" ht="63.95" customHeight="1">
      <c r="A22" s="4" t="s">
        <v>41</v>
      </c>
      <c r="B22" s="5" t="s">
        <v>38</v>
      </c>
      <c r="C22" s="23" t="s">
        <v>42</v>
      </c>
      <c r="D22" s="27" t="s">
        <v>39</v>
      </c>
      <c r="E22" s="6" t="str">
        <f>IFERROR(HYPERLINK("https://asiapacific.anu.edu.au/about-us/contact-us","Open website →"),"Open website →")</f>
        <v>Open website →</v>
      </c>
    </row>
    <row r="23" spans="1:5" ht="63.95" customHeight="1">
      <c r="A23" s="4" t="s">
        <v>43</v>
      </c>
      <c r="B23" s="5" t="s">
        <v>38</v>
      </c>
      <c r="C23" s="17"/>
      <c r="D23" s="27" t="s">
        <v>39</v>
      </c>
      <c r="E23" s="6" t="str">
        <f>IFERROR(HYPERLINK("https://asiapacific.anu.edu.au/about-us/contact-us","Open website →"),"Open website →")</f>
        <v>Open website →</v>
      </c>
    </row>
    <row r="24" spans="1:5" ht="63.95" customHeight="1">
      <c r="A24" s="4" t="s">
        <v>44</v>
      </c>
      <c r="B24" s="5" t="s">
        <v>45</v>
      </c>
      <c r="C24" s="19"/>
      <c r="D24" s="27" t="s">
        <v>46</v>
      </c>
      <c r="E24" s="6" t="str">
        <f>IFERROR(HYPERLINK("https://cbe.anu.edu.au/about/facilities/college-bookable-rooms","Open website →"),"Open website →")</f>
        <v>Open website →</v>
      </c>
    </row>
    <row r="25" spans="1:5" ht="63.95" customHeight="1">
      <c r="A25" s="4" t="s">
        <v>47</v>
      </c>
      <c r="B25" s="5" t="s">
        <v>45</v>
      </c>
      <c r="C25" s="17"/>
      <c r="D25" s="27" t="s">
        <v>46</v>
      </c>
      <c r="E25" s="6" t="str">
        <f>IFERROR(HYPERLINK("https://cbe.anu.edu.au/about/facilities/college-bookable-rooms","Open website →"),"Open website →")</f>
        <v>Open website →</v>
      </c>
    </row>
    <row r="26" spans="1:5" ht="63.95" customHeight="1">
      <c r="A26" s="4" t="s">
        <v>48</v>
      </c>
      <c r="B26" s="5" t="s">
        <v>45</v>
      </c>
      <c r="C26" s="23" t="s">
        <v>49</v>
      </c>
      <c r="D26" s="27" t="s">
        <v>46</v>
      </c>
      <c r="E26" s="6" t="str">
        <f>IFERROR(HYPERLINK("https://cbe.anu.edu.au/about/facilities/college-bookable-rooms","Open website →"),"Open website →")</f>
        <v>Open website →</v>
      </c>
    </row>
    <row r="27" spans="1:5" ht="63.95" customHeight="1">
      <c r="A27" s="4" t="s">
        <v>50</v>
      </c>
      <c r="B27" s="5" t="s">
        <v>51</v>
      </c>
      <c r="C27" s="17"/>
      <c r="D27" s="27" t="s">
        <v>52</v>
      </c>
      <c r="E27" s="6" t="str">
        <f>IFERROR(HYPERLINK("https://cais.cass.anu.edu.au/contact-us","Open website →"),"Open website →")</f>
        <v>Open website →</v>
      </c>
    </row>
    <row r="28" spans="1:5" ht="99.95" customHeight="1">
      <c r="A28" s="4" t="s">
        <v>53</v>
      </c>
      <c r="B28" s="5" t="s">
        <v>54</v>
      </c>
      <c r="C28" s="23" t="s">
        <v>55</v>
      </c>
      <c r="D28" s="27" t="s">
        <v>56</v>
      </c>
      <c r="E28" s="6" t="str">
        <f>IFERROR(HYPERLINK("https://law.anu.edu.au/contact-us","Open website →"),"Open website →")</f>
        <v>Open website →</v>
      </c>
    </row>
    <row r="29" spans="1:5" ht="63.95" customHeight="1">
      <c r="A29" s="7" t="s">
        <v>57</v>
      </c>
      <c r="B29" s="8" t="s">
        <v>58</v>
      </c>
      <c r="C29" s="18"/>
      <c r="D29" s="28" t="s">
        <v>59</v>
      </c>
      <c r="E29" s="9" t="str">
        <f>IFERROR(HYPERLINK("https://crawford.anu.edu.au/campus-support-phd-facilities-services-and-it","Open website →"),"Open website →")</f>
        <v>Open website →</v>
      </c>
    </row>
    <row r="30" spans="1:5" ht="63.95" customHeight="1">
      <c r="A30" s="10" t="s">
        <v>60</v>
      </c>
      <c r="B30" s="11" t="s">
        <v>58</v>
      </c>
      <c r="C30" s="17"/>
      <c r="D30" s="29" t="s">
        <v>59</v>
      </c>
      <c r="E30" s="12" t="str">
        <f>IFERROR(HYPERLINK("https://crawford.anu.edu.au/campus-support-phd-facilities-services-and-it","Open website →"),"Open website →")</f>
        <v>Open website →</v>
      </c>
    </row>
    <row r="31" spans="1:5" ht="63.95" customHeight="1">
      <c r="A31" s="10" t="s">
        <v>61</v>
      </c>
      <c r="B31" s="11" t="s">
        <v>58</v>
      </c>
      <c r="C31" s="19"/>
      <c r="D31" s="29" t="s">
        <v>59</v>
      </c>
      <c r="E31" s="12" t="str">
        <f>IFERROR(HYPERLINK("https://crawford.anu.edu.au/campus-support-phd-facilities-services-and-it","Open website →"),"Open website →")</f>
        <v>Open website →</v>
      </c>
    </row>
    <row r="32" spans="1:5" ht="63.95" customHeight="1">
      <c r="A32" s="13" t="s">
        <v>62</v>
      </c>
      <c r="B32" s="14" t="s">
        <v>58</v>
      </c>
      <c r="C32" s="18"/>
      <c r="D32" s="30" t="s">
        <v>59</v>
      </c>
      <c r="E32" s="15" t="str">
        <f>IFERROR(HYPERLINK("https://crawford.anu.edu.au/campus-support-phd-facilities-services-and-it","Open website →"),"Open website →")</f>
        <v>Open website →</v>
      </c>
    </row>
    <row r="33" spans="1:5" ht="63.95" customHeight="1">
      <c r="A33" s="7" t="s">
        <v>63</v>
      </c>
      <c r="B33" s="8" t="s">
        <v>64</v>
      </c>
      <c r="C33" s="20"/>
      <c r="D33" s="28" t="s">
        <v>65</v>
      </c>
      <c r="E33" s="9" t="str">
        <f>IFERROR(HYPERLINK("https://music.cass.anu.edu.au/services/bookings/venues-page","Open website →"),"Open website →")</f>
        <v>Open website →</v>
      </c>
    </row>
    <row r="34" spans="1:5" ht="63.95" customHeight="1">
      <c r="A34" s="13" t="s">
        <v>66</v>
      </c>
      <c r="B34" s="14" t="s">
        <v>64</v>
      </c>
      <c r="C34" s="18"/>
      <c r="D34" s="30" t="s">
        <v>65</v>
      </c>
      <c r="E34" s="15" t="str">
        <f>IFERROR(HYPERLINK("https://music.cass.anu.edu.au/services/bookings/venues-page","Open website →"),"Open website →")</f>
        <v>Open website →</v>
      </c>
    </row>
    <row r="35" spans="1:5" ht="63.95" customHeight="1">
      <c r="A35" s="7" t="s">
        <v>67</v>
      </c>
      <c r="B35" s="8" t="s">
        <v>68</v>
      </c>
      <c r="C35" s="18"/>
      <c r="D35" s="28" t="s">
        <v>69</v>
      </c>
      <c r="E35" s="9" t="str">
        <f>IFERROR(HYPERLINK("https://study.anu.edu.au/accommodation/our-residences/fenner-hall","Open website →"),"Open website →")</f>
        <v>Open website →</v>
      </c>
    </row>
    <row r="36" spans="1:5" ht="63.95" customHeight="1">
      <c r="A36" s="13" t="s">
        <v>70</v>
      </c>
      <c r="B36" s="14" t="s">
        <v>71</v>
      </c>
      <c r="C36" s="21"/>
      <c r="D36" s="30" t="s">
        <v>72</v>
      </c>
      <c r="E36" s="15" t="str">
        <f>IFERROR(HYPERLINK("https://services.anu.edu.au/campus-environment/venues-functions/functions-on-campus","Open website →"),"Open website →")</f>
        <v>Open website →</v>
      </c>
    </row>
    <row r="37" spans="1:5" ht="63.95" customHeight="1">
      <c r="A37" s="7" t="s">
        <v>73</v>
      </c>
      <c r="B37" s="8" t="s">
        <v>74</v>
      </c>
      <c r="C37" s="18"/>
      <c r="D37" s="28" t="s">
        <v>75</v>
      </c>
      <c r="E37" s="9" t="str">
        <f>IFERROR(HYPERLINK("https://study.anu.edu.au/accommodation/our-residences/graduate-house","Open website →"),"Open website →")</f>
        <v>Open website →</v>
      </c>
    </row>
    <row r="38" spans="1:5" ht="63.95" customHeight="1">
      <c r="A38" s="13" t="s">
        <v>76</v>
      </c>
      <c r="B38" s="14" t="s">
        <v>77</v>
      </c>
      <c r="C38" s="18"/>
      <c r="D38" s="30" t="s">
        <v>78</v>
      </c>
      <c r="E38" s="15" t="str">
        <f>IFERROR(HYPERLINK("https://jcsmr.anu.edu.au/contact","Open website →"),"Open website →")</f>
        <v>Open website →</v>
      </c>
    </row>
    <row r="39" spans="1:5" ht="63.95" customHeight="1">
      <c r="A39" s="7" t="s">
        <v>79</v>
      </c>
      <c r="B39" s="8" t="s">
        <v>80</v>
      </c>
      <c r="C39" s="18"/>
      <c r="D39" s="28" t="s">
        <v>81</v>
      </c>
      <c r="E39" s="9" t="str">
        <f>IFERROR(HYPERLINK("https://kambri.com.au/venues/","Open website →"),"Open website →")</f>
        <v>Open website →</v>
      </c>
    </row>
    <row r="40" spans="1:5" ht="63.95" customHeight="1">
      <c r="A40" s="13" t="s">
        <v>82</v>
      </c>
      <c r="B40" s="14" t="s">
        <v>83</v>
      </c>
      <c r="C40" s="18"/>
      <c r="D40" s="30" t="s">
        <v>84</v>
      </c>
      <c r="E40" s="15" t="str">
        <f>IFERROR(HYPERLINK("https://services.anu.edu.au/campus-environment/accommodation/kioloa-coastal-campus","Open website →"),"Open website →")</f>
        <v>Open website →</v>
      </c>
    </row>
    <row r="41" spans="1:5" ht="63.95" customHeight="1">
      <c r="A41" s="7" t="s">
        <v>85</v>
      </c>
      <c r="B41" s="8" t="s">
        <v>86</v>
      </c>
      <c r="C41" s="18"/>
      <c r="D41" s="28" t="s">
        <v>87</v>
      </c>
      <c r="E41" s="9" t="str">
        <f>IFERROR(HYPERLINK("https://rsaa.anu.edu.au/observatories/mount-stromlo-observatory","Open website →"),"Open website →")</f>
        <v>Open website →</v>
      </c>
    </row>
    <row r="42" spans="1:5" ht="120" customHeight="1">
      <c r="A42" s="13" t="s">
        <v>88</v>
      </c>
      <c r="B42" s="14" t="s">
        <v>89</v>
      </c>
      <c r="C42" s="18"/>
      <c r="D42" s="30" t="s">
        <v>90</v>
      </c>
      <c r="E42" s="15" t="str">
        <f>IFERROR(HYPERLINK("https://www.anu.edu.au/maps/chancelry-building","Open website →"),"Open website →")</f>
        <v>Open website →</v>
      </c>
    </row>
    <row r="43" spans="1:5" ht="120" customHeight="1">
      <c r="A43" s="7" t="s">
        <v>91</v>
      </c>
      <c r="B43" s="8" t="s">
        <v>89</v>
      </c>
      <c r="C43" s="18"/>
      <c r="D43" s="28" t="s">
        <v>90</v>
      </c>
      <c r="E43" s="9" t="str">
        <f>IFERROR(HYPERLINK("https://www.anu.edu.au/maps/chancelry-building","Open website →"),"Open website →")</f>
        <v>Open website →</v>
      </c>
    </row>
    <row r="44" spans="1:5" ht="120" customHeight="1">
      <c r="A44" s="10" t="s">
        <v>92</v>
      </c>
      <c r="B44" s="11" t="s">
        <v>89</v>
      </c>
      <c r="C44" s="17"/>
      <c r="D44" s="29" t="s">
        <v>90</v>
      </c>
      <c r="E44" s="12" t="str">
        <f>IFERROR(HYPERLINK("https://www.anu.edu.au/maps/chancelry-building","Open website →"),"Open website →")</f>
        <v>Open website →</v>
      </c>
    </row>
    <row r="45" spans="1:5" ht="63.95" customHeight="1">
      <c r="A45" s="10" t="s">
        <v>93</v>
      </c>
      <c r="B45" s="11" t="s">
        <v>94</v>
      </c>
      <c r="C45" s="17"/>
      <c r="D45" s="29" t="s">
        <v>95</v>
      </c>
      <c r="E45" s="12" t="str">
        <f>IFERROR(HYPERLINK("https://biology.anu.edu.au/contacts/general-enquiries","Open website →"),"Open website →")</f>
        <v>Open website →</v>
      </c>
    </row>
    <row r="46" spans="1:5" ht="63.95" customHeight="1">
      <c r="A46" s="13" t="s">
        <v>96</v>
      </c>
      <c r="B46" s="14" t="s">
        <v>94</v>
      </c>
      <c r="C46" s="24" t="s">
        <v>97</v>
      </c>
      <c r="D46" s="30" t="s">
        <v>95</v>
      </c>
      <c r="E46" s="15" t="str">
        <f>IFERROR(HYPERLINK("https://biology.anu.edu.au/contacts/general-enquiries","Open website →"),"Open website →")</f>
        <v>Open website →</v>
      </c>
    </row>
    <row r="47" spans="1:5" ht="63.95" customHeight="1">
      <c r="A47" s="4" t="s">
        <v>98</v>
      </c>
      <c r="B47" s="5" t="s">
        <v>99</v>
      </c>
      <c r="C47" s="25" t="s">
        <v>100</v>
      </c>
      <c r="D47" s="27" t="s">
        <v>101</v>
      </c>
      <c r="E47" s="6" t="str">
        <f>IFERROR(HYPERLINK("https://www.anu.edu.au/maps/science-teaching-building","Open website →"),"Open website →")</f>
        <v>Open website →</v>
      </c>
    </row>
    <row r="48" spans="1:5" ht="63.95" customHeight="1">
      <c r="A48" s="7" t="s">
        <v>102</v>
      </c>
      <c r="B48" s="8" t="s">
        <v>103</v>
      </c>
      <c r="C48" s="26" t="s">
        <v>104</v>
      </c>
      <c r="D48" s="28" t="s">
        <v>105</v>
      </c>
      <c r="E48" s="9" t="str">
        <f>IFERROR(HYPERLINK("https://physics.anu.edu.au/intra/content.php?id=5","Open website →"),"Open website →")</f>
        <v>Open website →</v>
      </c>
    </row>
    <row r="49" spans="1:5" ht="63.95" customHeight="1">
      <c r="A49" s="13" t="s">
        <v>106</v>
      </c>
      <c r="B49" s="14" t="s">
        <v>107</v>
      </c>
      <c r="C49" s="21"/>
      <c r="D49" s="30" t="s">
        <v>108</v>
      </c>
      <c r="E49" s="15" t="str">
        <f>IFERROR(HYPERLINK("https://rsha.cass.anu.edu.au/contact/room-and-event-booking-information","Open website →"),"Open website →")</f>
        <v>Open website →</v>
      </c>
    </row>
    <row r="50" spans="1:5" ht="63.95" customHeight="1">
      <c r="A50" s="7" t="s">
        <v>109</v>
      </c>
      <c r="B50" s="8" t="s">
        <v>110</v>
      </c>
      <c r="C50" s="18"/>
      <c r="D50" s="28" t="s">
        <v>101</v>
      </c>
      <c r="E50" s="9" t="str">
        <f>IFERROR(HYPERLINK("https://rsss.cass.anu.edu.au/booking-rooms-and-spaces-rsss","Open website →"),"Open website →")</f>
        <v>Open website →</v>
      </c>
    </row>
    <row r="51" spans="1:5" ht="63.95" customHeight="1">
      <c r="A51" s="13" t="s">
        <v>111</v>
      </c>
      <c r="B51" s="14" t="s">
        <v>112</v>
      </c>
      <c r="C51" s="18"/>
      <c r="D51" s="30" t="s">
        <v>113</v>
      </c>
      <c r="E51" s="15" t="str">
        <f>IFERROR(HYPERLINK("https://soad.cass.anu.edu.au/contact","Open website →"),"Open website →")</f>
        <v>Open website →</v>
      </c>
    </row>
    <row r="52" spans="1:5" ht="63.95" customHeight="1">
      <c r="A52" s="7" t="s">
        <v>114</v>
      </c>
      <c r="B52" s="8" t="s">
        <v>115</v>
      </c>
      <c r="C52" s="24" t="s">
        <v>116</v>
      </c>
      <c r="D52" s="28" t="s">
        <v>113</v>
      </c>
      <c r="E52" s="9" t="str">
        <f>IFERROR(HYPERLINK("https://music.cass.anu.edu.au/services/bookings/rooms","Open website →"),"Open website →")</f>
        <v>Open website →</v>
      </c>
    </row>
    <row r="53" spans="1:5" ht="63.95" customHeight="1">
      <c r="A53" s="13" t="s">
        <v>117</v>
      </c>
      <c r="B53" s="14" t="s">
        <v>115</v>
      </c>
      <c r="C53" s="18"/>
      <c r="D53" s="30" t="s">
        <v>113</v>
      </c>
      <c r="E53" s="15" t="str">
        <f>IFERROR(HYPERLINK("https://music.cass.anu.edu.au/services/bookings/rooms","Open website →"),"Open website →")</f>
        <v>Open website →</v>
      </c>
    </row>
    <row r="54" spans="1:5" ht="63.95" customHeight="1">
      <c r="A54" s="7" t="s">
        <v>118</v>
      </c>
      <c r="B54" s="8" t="s">
        <v>115</v>
      </c>
      <c r="C54" s="18"/>
      <c r="D54" s="28" t="s">
        <v>113</v>
      </c>
      <c r="E54" s="9" t="str">
        <f>IFERROR(HYPERLINK("https://music.cass.anu.edu.au/services/bookings/venues-page","Open website →"),"Open website →")</f>
        <v>Open website →</v>
      </c>
    </row>
    <row r="55" spans="1:5" ht="63.95" customHeight="1">
      <c r="A55" s="16" t="s">
        <v>119</v>
      </c>
      <c r="B55" s="16" t="s">
        <v>120</v>
      </c>
      <c r="C55" s="22"/>
      <c r="D55" s="31" t="s">
        <v>121</v>
      </c>
      <c r="E55" s="16" t="str">
        <f>IFERROR(HYPERLINK("https://unihouse.anu.edu.au/events-meetings/","Open website →"),"Open website →")</f>
        <v>Open website →</v>
      </c>
    </row>
    <row r="56" spans="1:5" ht="39.950000000000003" customHeight="1"/>
    <row r="57" spans="1:5" ht="39.950000000000003" customHeight="1"/>
    <row r="58" spans="1:5" ht="39.950000000000003" customHeight="1"/>
    <row r="59" spans="1:5" ht="39.950000000000003" customHeight="1"/>
    <row r="60" spans="1:5" ht="39.6" customHeight="1"/>
  </sheetData>
  <sheetProtection sheet="1" objects="1" scenarios="1" autoFilter="0"/>
  <mergeCells count="6">
    <mergeCell ref="A1:E1"/>
    <mergeCell ref="A2:E2"/>
    <mergeCell ref="B3:D3"/>
    <mergeCell ref="A4:E4"/>
    <mergeCell ref="A5:B5"/>
    <mergeCell ref="C5:E5"/>
  </mergeCells>
  <conditionalFormatting sqref="A7:E59">
    <cfRule type="expression" dxfId="0" priority="1">
      <formula>$A7=$B$3</formula>
    </cfRule>
  </conditionalFormatting>
  <dataValidations count="1">
    <dataValidation type="list" sqref="B3" xr:uid="{00000000-0002-0000-0000-000000000000}">
      <formula1>$A$7:$A$55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Quick Reference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Yifei Zhang</dc:creator>
  <cp:lastModifiedBy>Yifei Zhang</cp:lastModifiedBy>
  <dcterms:created xsi:type="dcterms:W3CDTF">2026-09-25T02:20:25Z</dcterms:created>
  <dcterms:modified xsi:type="dcterms:W3CDTF">2026-09-27T23:34:50Z</dcterms:modified>
</cp:coreProperties>
</file>